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izmo\inrs\UCPC\Agenda Items - November 18, 2016\"/>
    </mc:Choice>
  </mc:AlternateContent>
  <bookViews>
    <workbookView xWindow="0" yWindow="465" windowWidth="28800" windowHeight="15990"/>
  </bookViews>
  <sheets>
    <sheet name="Sheet1" sheetId="1" r:id="rId1"/>
  </sheets>
  <definedNames>
    <definedName name="_xlnm.Print_Area" localSheetId="0">Sheet1!$A$1:$J$43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D10" i="1"/>
  <c r="F10" i="1"/>
  <c r="F25" i="1"/>
  <c r="F26" i="1"/>
  <c r="F28" i="1"/>
  <c r="F11" i="1"/>
  <c r="F30" i="1"/>
  <c r="F31" i="1"/>
  <c r="F32" i="1"/>
  <c r="F33" i="1"/>
  <c r="F12" i="1"/>
  <c r="F35" i="1"/>
  <c r="F36" i="1"/>
  <c r="F37" i="1"/>
  <c r="F38" i="1"/>
  <c r="F40" i="1"/>
  <c r="E25" i="1"/>
  <c r="G25" i="1"/>
  <c r="E26" i="1"/>
  <c r="G26" i="1"/>
  <c r="E28" i="1"/>
  <c r="G28" i="1"/>
  <c r="E30" i="1"/>
  <c r="G30" i="1"/>
  <c r="E31" i="1"/>
  <c r="G31" i="1"/>
  <c r="E32" i="1"/>
  <c r="G32" i="1"/>
  <c r="G33" i="1"/>
  <c r="E35" i="1"/>
  <c r="G35" i="1"/>
  <c r="E36" i="1"/>
  <c r="G36" i="1"/>
  <c r="E37" i="1"/>
  <c r="G37" i="1"/>
  <c r="G38" i="1"/>
  <c r="E33" i="1"/>
  <c r="E38" i="1"/>
  <c r="E40" i="1"/>
  <c r="G40" i="1"/>
  <c r="F14" i="1"/>
  <c r="E14" i="1"/>
  <c r="D14" i="1"/>
  <c r="G10" i="1"/>
  <c r="H10" i="1"/>
  <c r="H14" i="1"/>
  <c r="G14" i="1"/>
</calcChain>
</file>

<file path=xl/sharedStrings.xml><?xml version="1.0" encoding="utf-8"?>
<sst xmlns="http://schemas.openxmlformats.org/spreadsheetml/2006/main" count="49" uniqueCount="46">
  <si>
    <t>EXPLANATION</t>
  </si>
  <si>
    <t>Visiting Assistant Professor</t>
  </si>
  <si>
    <t>Time Period</t>
  </si>
  <si>
    <t>Expense Category</t>
  </si>
  <si>
    <t>Fringe</t>
  </si>
  <si>
    <t>Credit Hours Per Year</t>
  </si>
  <si>
    <t>Tuition Revenue - Instructional Expenses</t>
  </si>
  <si>
    <t>Phases I and II</t>
  </si>
  <si>
    <t>Annual Revenue</t>
  </si>
  <si>
    <t>Totals</t>
  </si>
  <si>
    <t>Department of Sociology and Criminal Justice</t>
  </si>
  <si>
    <t>CMJS On-line Program Proposal</t>
  </si>
  <si>
    <t>Spring 2018 - Spring 2020</t>
  </si>
  <si>
    <t xml:space="preserve"> Fall 2018 - Spring 2020</t>
  </si>
  <si>
    <t>Fall 2019 and Spring 2020</t>
  </si>
  <si>
    <t>Annual Salary</t>
  </si>
  <si>
    <t>Program Semester/Year</t>
  </si>
  <si>
    <t>Fall 2017</t>
  </si>
  <si>
    <t>Phase I Program Revenue and Expenses - Fall 2017 to Spring 2020</t>
  </si>
  <si>
    <t>Spring 2018</t>
  </si>
  <si>
    <t>Fall 2018</t>
  </si>
  <si>
    <t>Spring 2019</t>
  </si>
  <si>
    <t>Fall 2019</t>
  </si>
  <si>
    <t>Spring 2020</t>
  </si>
  <si>
    <t>2019/2020</t>
  </si>
  <si>
    <t>Cumulative Number of Students</t>
  </si>
  <si>
    <t>Explanation</t>
  </si>
  <si>
    <t>Program Development during Years 1-3 and Maintenance (Fall 2017 - Spring 2020) with 30 fulltime students</t>
  </si>
  <si>
    <t>Annual Instructional Costs</t>
  </si>
  <si>
    <t>ANNUAL TOTAL EXPENSES</t>
  </si>
  <si>
    <t xml:space="preserve"> Instructional Expenses/  Semester</t>
  </si>
  <si>
    <t xml:space="preserve"> Tuition Revenue ($234.26 per credit hour)</t>
  </si>
  <si>
    <t>F2017/S2018</t>
  </si>
  <si>
    <t>F2018/2019</t>
  </si>
  <si>
    <t>Credit Hrs Taught Online</t>
  </si>
  <si>
    <t>Unmet Instructional Costs</t>
  </si>
  <si>
    <t>Covered by GC Using Current Formula</t>
  </si>
  <si>
    <t>N/A</t>
  </si>
  <si>
    <t xml:space="preserve">We have a VAP 100% funded by Global Campus for 3 semesters (Fall 2016 -Fall 2017 ) at $70.790.50.  Once the GC support ends, resources will be needed to support the on-line only VAP.  The VAP's salary will be charged as instructional costs;. Under the current funding formula of 4% x (salary + fringes) x credits taught for fully online instructors, $67,958 of the VAP's salary will be covered by Global Campus leaving the unmet instructional cost  at  $2,831.62.  The VAP would teach upper level required courses (e.g., CMJS 3023, CMJS 3043, CMJS 3203) and upper level electives (e.g., CMJS 3413). </t>
  </si>
  <si>
    <t>Adjuncst hired to provide instructional support for 3rd year CMJS BA course offerings; IRL</t>
  </si>
  <si>
    <t>Adjuncts hired to provide Instructional support the 2nd year CMJS BA course offerings</t>
  </si>
  <si>
    <r>
      <t xml:space="preserve">Total annual instructional expenses will amount  for online only teaching will amount to $70,790.  Using the current formula for online only VAP; the unmet instructional costs will be </t>
    </r>
    <r>
      <rPr>
        <b/>
        <sz val="12"/>
        <color rgb="FFFF0000"/>
        <rFont val="Calibri"/>
      </rPr>
      <t xml:space="preserve">$2,831.62 </t>
    </r>
    <r>
      <rPr>
        <b/>
        <sz val="12"/>
        <color theme="1"/>
        <rFont val="Calibri"/>
        <family val="2"/>
      </rPr>
      <t xml:space="preserve">a year. </t>
    </r>
  </si>
  <si>
    <t>The department will  hire adjuncts who will  teach lower-level sections of CMJS courses; they will be paid on per course basis (5,000 + fringes) x 6 courses</t>
  </si>
  <si>
    <t>The department will hire adjuncts would teach two online sections of SOCI 2013 (50%); ($5,000 + fringes)</t>
  </si>
  <si>
    <t xml:space="preserve">Forecast based on an initial enrollment of 20 students with an increase of 5 new students in the Spring and 20 new students each fall, up to a maximum program enrollment of 55 students.  Classes may be taken by both on-line and on-campus students. In Fall 2015 we offered 3 online courses with 209 students enrolled; in Spring 2016 we offered 5 online courses  and had an enrollment of 305 students = 514 students total.  We assume that the online course enrollment of 250 students taking 3hrs/semester in our CMJS courses will continue hence we include these numbers in our projections. </t>
  </si>
  <si>
    <t>Note: Unmet intructional cost of $2831.62 will be covered by Fulbright Dean's office from salary savings or GLBC instructional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</si>
</sst>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1"/>
      <name val="Calibri (Body)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right"/>
    </xf>
    <xf numFmtId="1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1" fontId="5" fillId="0" borderId="6" xfId="0" applyNumberFormat="1" applyFont="1" applyFill="1" applyBorder="1"/>
    <xf numFmtId="0" fontId="5" fillId="0" borderId="6" xfId="0" applyFont="1" applyFill="1" applyBorder="1"/>
    <xf numFmtId="1" fontId="4" fillId="0" borderId="6" xfId="0" applyNumberFormat="1" applyFont="1" applyFill="1" applyBorder="1"/>
    <xf numFmtId="0" fontId="4" fillId="0" borderId="6" xfId="0" applyFont="1" applyFill="1" applyBorder="1"/>
    <xf numFmtId="164" fontId="1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5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/>
    <xf numFmtId="0" fontId="6" fillId="6" borderId="9" xfId="0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164" fontId="1" fillId="6" borderId="0" xfId="0" applyNumberFormat="1" applyFont="1" applyFill="1" applyBorder="1" applyAlignment="1">
      <alignment vertical="top" wrapText="1"/>
    </xf>
    <xf numFmtId="164" fontId="1" fillId="6" borderId="0" xfId="0" applyNumberFormat="1" applyFont="1" applyFill="1" applyBorder="1" applyAlignment="1">
      <alignment horizontal="right" vertical="top" wrapText="1"/>
    </xf>
    <xf numFmtId="1" fontId="5" fillId="6" borderId="0" xfId="0" applyNumberFormat="1" applyFont="1" applyFill="1" applyBorder="1"/>
    <xf numFmtId="0" fontId="5" fillId="6" borderId="0" xfId="0" applyFont="1" applyFill="1" applyBorder="1"/>
    <xf numFmtId="164" fontId="5" fillId="6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5" fontId="7" fillId="0" borderId="0" xfId="0" applyNumberFormat="1" applyFont="1" applyAlignment="1">
      <alignment horizontal="left"/>
    </xf>
    <xf numFmtId="6" fontId="1" fillId="0" borderId="7" xfId="0" applyNumberFormat="1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6" fontId="1" fillId="0" borderId="6" xfId="0" applyNumberFormat="1" applyFont="1" applyFill="1" applyBorder="1" applyAlignment="1">
      <alignment horizontal="right" vertical="top" wrapText="1"/>
    </xf>
    <xf numFmtId="6" fontId="1" fillId="6" borderId="0" xfId="0" applyNumberFormat="1" applyFont="1" applyFill="1" applyBorder="1" applyAlignment="1">
      <alignment horizontal="right" vertical="top" wrapText="1"/>
    </xf>
    <xf numFmtId="6" fontId="1" fillId="0" borderId="7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center" vertical="top" wrapText="1"/>
    </xf>
    <xf numFmtId="6" fontId="5" fillId="0" borderId="6" xfId="0" applyNumberFormat="1" applyFont="1" applyFill="1" applyBorder="1" applyAlignment="1">
      <alignment horizontal="right"/>
    </xf>
    <xf numFmtId="6" fontId="1" fillId="0" borderId="7" xfId="0" applyNumberFormat="1" applyFont="1" applyFill="1" applyBorder="1" applyAlignment="1">
      <alignment vertical="top" wrapText="1"/>
    </xf>
    <xf numFmtId="6" fontId="5" fillId="6" borderId="0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6" fontId="12" fillId="0" borderId="4" xfId="0" applyNumberFormat="1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right" vertical="top" wrapText="1"/>
    </xf>
    <xf numFmtId="6" fontId="12" fillId="0" borderId="4" xfId="0" applyNumberFormat="1" applyFont="1" applyBorder="1" applyAlignment="1">
      <alignment vertical="top" wrapText="1"/>
    </xf>
    <xf numFmtId="165" fontId="12" fillId="0" borderId="4" xfId="0" applyNumberFormat="1" applyFont="1" applyBorder="1" applyAlignment="1">
      <alignment vertical="top" wrapText="1"/>
    </xf>
    <xf numFmtId="164" fontId="12" fillId="0" borderId="4" xfId="1" applyNumberFormat="1" applyFont="1" applyBorder="1" applyAlignment="1">
      <alignment horizontal="right" vertical="top" wrapText="1"/>
    </xf>
    <xf numFmtId="165" fontId="12" fillId="0" borderId="4" xfId="0" applyNumberFormat="1" applyFont="1" applyBorder="1" applyAlignment="1">
      <alignment horizontal="right" vertical="top" wrapText="1"/>
    </xf>
    <xf numFmtId="6" fontId="12" fillId="0" borderId="14" xfId="0" applyNumberFormat="1" applyFont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6" fontId="12" fillId="4" borderId="4" xfId="0" applyNumberFormat="1" applyFont="1" applyFill="1" applyBorder="1" applyAlignment="1">
      <alignment horizontal="left" vertical="top" wrapText="1"/>
    </xf>
    <xf numFmtId="164" fontId="12" fillId="4" borderId="4" xfId="0" applyNumberFormat="1" applyFont="1" applyFill="1" applyBorder="1" applyAlignment="1">
      <alignment horizontal="right" vertical="top" wrapText="1"/>
    </xf>
    <xf numFmtId="6" fontId="13" fillId="4" borderId="4" xfId="0" applyNumberFormat="1" applyFont="1" applyFill="1" applyBorder="1" applyAlignment="1">
      <alignment vertical="top" wrapText="1"/>
    </xf>
    <xf numFmtId="165" fontId="13" fillId="4" borderId="4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8" fontId="12" fillId="0" borderId="1" xfId="0" applyNumberFormat="1" applyFont="1" applyBorder="1" applyAlignment="1">
      <alignment vertical="top" wrapText="1"/>
    </xf>
    <xf numFmtId="8" fontId="12" fillId="0" borderId="5" xfId="0" applyNumberFormat="1" applyFont="1" applyBorder="1" applyAlignment="1">
      <alignment vertical="top" wrapText="1"/>
    </xf>
    <xf numFmtId="8" fontId="12" fillId="0" borderId="14" xfId="0" applyNumberFormat="1" applyFont="1" applyBorder="1" applyAlignment="1">
      <alignment vertical="top" wrapText="1"/>
    </xf>
    <xf numFmtId="8" fontId="13" fillId="4" borderId="4" xfId="0" applyNumberFormat="1" applyFont="1" applyFill="1" applyBorder="1" applyAlignment="1">
      <alignment vertical="top" wrapText="1"/>
    </xf>
    <xf numFmtId="8" fontId="14" fillId="4" borderId="14" xfId="0" applyNumberFormat="1" applyFont="1" applyFill="1" applyBorder="1" applyAlignment="1">
      <alignment vertical="top" wrapText="1"/>
    </xf>
    <xf numFmtId="8" fontId="14" fillId="0" borderId="1" xfId="0" applyNumberFormat="1" applyFont="1" applyBorder="1" applyAlignment="1">
      <alignment vertical="top" wrapText="1"/>
    </xf>
    <xf numFmtId="165" fontId="12" fillId="0" borderId="4" xfId="0" applyNumberFormat="1" applyFont="1" applyBorder="1" applyAlignment="1">
      <alignment horizontal="center" vertical="top" wrapText="1"/>
    </xf>
    <xf numFmtId="8" fontId="12" fillId="0" borderId="4" xfId="0" applyNumberFormat="1" applyFont="1" applyBorder="1" applyAlignment="1">
      <alignment horizontal="center" vertical="top" wrapText="1"/>
    </xf>
    <xf numFmtId="0" fontId="16" fillId="0" borderId="0" xfId="0" applyFont="1"/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topLeftCell="A8" zoomScale="109" zoomScaleNormal="109" zoomScalePageLayoutView="109" workbookViewId="0">
      <selection activeCell="L21" sqref="L21"/>
    </sheetView>
  </sheetViews>
  <sheetFormatPr defaultColWidth="8.85546875" defaultRowHeight="15"/>
  <cols>
    <col min="1" max="1" width="16.140625" customWidth="1"/>
    <col min="2" max="2" width="8.28515625" customWidth="1"/>
    <col min="3" max="3" width="11.7109375" customWidth="1"/>
    <col min="4" max="4" width="10" style="1" customWidth="1"/>
    <col min="5" max="5" width="11" customWidth="1"/>
    <col min="6" max="6" width="13.85546875" customWidth="1"/>
    <col min="7" max="7" width="11.42578125" customWidth="1"/>
    <col min="8" max="8" width="14.28515625" customWidth="1"/>
    <col min="9" max="9" width="22.7109375" customWidth="1"/>
    <col min="14" max="14" width="36.42578125" customWidth="1"/>
    <col min="20" max="20" width="3.28515625" customWidth="1"/>
    <col min="21" max="21" width="14" customWidth="1"/>
  </cols>
  <sheetData>
    <row r="2" spans="1:14" s="25" customFormat="1" ht="18.75">
      <c r="A2" s="27" t="s">
        <v>10</v>
      </c>
      <c r="B2" s="27"/>
      <c r="D2" s="26"/>
    </row>
    <row r="3" spans="1:14" s="25" customFormat="1" ht="18.75">
      <c r="A3" s="27" t="s">
        <v>11</v>
      </c>
      <c r="B3" s="27"/>
      <c r="D3" s="26"/>
    </row>
    <row r="4" spans="1:14" s="25" customFormat="1" ht="18.75">
      <c r="A4" s="27" t="s">
        <v>7</v>
      </c>
      <c r="B4" s="27"/>
      <c r="D4" s="26"/>
    </row>
    <row r="5" spans="1:14" s="25" customFormat="1" ht="18.75">
      <c r="A5" s="28">
        <v>42598</v>
      </c>
      <c r="B5" s="28"/>
      <c r="D5" s="26"/>
    </row>
    <row r="6" spans="1:14">
      <c r="A6" s="24"/>
      <c r="B6" s="24"/>
    </row>
    <row r="7" spans="1:14" ht="15.75" thickBot="1"/>
    <row r="8" spans="1:14" ht="17.25" thickTop="1" thickBot="1">
      <c r="A8" s="81" t="s">
        <v>27</v>
      </c>
      <c r="B8" s="82"/>
      <c r="C8" s="82"/>
      <c r="D8" s="82"/>
      <c r="E8" s="82"/>
      <c r="F8" s="82"/>
      <c r="G8" s="82"/>
      <c r="H8" s="82"/>
      <c r="I8" s="77"/>
      <c r="J8" s="77"/>
      <c r="K8" s="77"/>
      <c r="L8" s="77"/>
      <c r="M8" s="77"/>
      <c r="N8" s="77"/>
    </row>
    <row r="9" spans="1:14" ht="54" customHeight="1" thickTop="1" thickBot="1">
      <c r="A9" s="38" t="s">
        <v>3</v>
      </c>
      <c r="B9" s="55" t="s">
        <v>34</v>
      </c>
      <c r="C9" s="39" t="s">
        <v>2</v>
      </c>
      <c r="D9" s="40" t="s">
        <v>4</v>
      </c>
      <c r="E9" s="39" t="s">
        <v>15</v>
      </c>
      <c r="F9" s="39" t="s">
        <v>28</v>
      </c>
      <c r="G9" s="39" t="s">
        <v>36</v>
      </c>
      <c r="H9" s="41" t="s">
        <v>35</v>
      </c>
      <c r="I9" s="78" t="s">
        <v>0</v>
      </c>
      <c r="J9" s="78"/>
      <c r="K9" s="78"/>
      <c r="L9" s="78"/>
      <c r="M9" s="78"/>
      <c r="N9" s="78"/>
    </row>
    <row r="10" spans="1:14" ht="77.099999999999994" customHeight="1" thickTop="1" thickBot="1">
      <c r="A10" s="42" t="s">
        <v>1</v>
      </c>
      <c r="B10" s="59">
        <v>24</v>
      </c>
      <c r="C10" s="43" t="s">
        <v>12</v>
      </c>
      <c r="D10" s="44">
        <f>E10*28.71%</f>
        <v>15790.500000000002</v>
      </c>
      <c r="E10" s="45">
        <v>55000</v>
      </c>
      <c r="F10" s="46">
        <f>SUM(D10:E10)</f>
        <v>70790.5</v>
      </c>
      <c r="G10" s="61">
        <f>0.04*(D10+E10)*24</f>
        <v>67958.880000000005</v>
      </c>
      <c r="H10" s="65">
        <f>F10-G10</f>
        <v>2831.6199999999953</v>
      </c>
      <c r="I10" s="79" t="s">
        <v>38</v>
      </c>
      <c r="J10" s="79"/>
      <c r="K10" s="79"/>
      <c r="L10" s="79"/>
      <c r="M10" s="79"/>
      <c r="N10" s="79"/>
    </row>
    <row r="11" spans="1:14" ht="92.1" customHeight="1" thickTop="1" thickBot="1">
      <c r="A11" s="42" t="s">
        <v>40</v>
      </c>
      <c r="B11" s="59">
        <v>18</v>
      </c>
      <c r="C11" s="43" t="s">
        <v>13</v>
      </c>
      <c r="D11" s="47"/>
      <c r="E11" s="45"/>
      <c r="F11" s="46">
        <f>D11+E11</f>
        <v>0</v>
      </c>
      <c r="G11" s="66" t="s">
        <v>37</v>
      </c>
      <c r="H11" s="60">
        <v>0</v>
      </c>
      <c r="I11" s="80" t="s">
        <v>42</v>
      </c>
      <c r="J11" s="80"/>
      <c r="K11" s="80"/>
      <c r="L11" s="80"/>
      <c r="M11" s="80"/>
      <c r="N11" s="80"/>
    </row>
    <row r="12" spans="1:14" ht="90" customHeight="1" thickTop="1" thickBot="1">
      <c r="A12" s="42" t="s">
        <v>39</v>
      </c>
      <c r="B12" s="59">
        <v>12</v>
      </c>
      <c r="C12" s="43" t="s">
        <v>14</v>
      </c>
      <c r="D12" s="48"/>
      <c r="E12" s="45"/>
      <c r="F12" s="46">
        <f>D12+E12</f>
        <v>0</v>
      </c>
      <c r="G12" s="67" t="s">
        <v>37</v>
      </c>
      <c r="H12" s="62">
        <v>0</v>
      </c>
      <c r="I12" s="84" t="s">
        <v>43</v>
      </c>
      <c r="J12" s="84"/>
      <c r="K12" s="84"/>
      <c r="L12" s="84"/>
      <c r="M12" s="84"/>
      <c r="N12" s="84"/>
    </row>
    <row r="13" spans="1:14" ht="11.1" customHeight="1" thickTop="1" thickBot="1">
      <c r="A13" s="42"/>
      <c r="B13" s="56"/>
      <c r="C13" s="43"/>
      <c r="D13" s="48"/>
      <c r="E13" s="45"/>
      <c r="F13" s="46"/>
      <c r="G13" s="45"/>
      <c r="H13" s="49"/>
      <c r="I13" s="84"/>
      <c r="J13" s="84"/>
      <c r="K13" s="84"/>
      <c r="L13" s="84"/>
      <c r="M13" s="84"/>
      <c r="N13" s="84"/>
    </row>
    <row r="14" spans="1:14" ht="63" customHeight="1" thickTop="1" thickBot="1">
      <c r="A14" s="50" t="s">
        <v>29</v>
      </c>
      <c r="B14" s="57"/>
      <c r="C14" s="51"/>
      <c r="D14" s="52">
        <f>D10</f>
        <v>15790.500000000002</v>
      </c>
      <c r="E14" s="53">
        <f>E10</f>
        <v>55000</v>
      </c>
      <c r="F14" s="54">
        <f>F10</f>
        <v>70790.5</v>
      </c>
      <c r="G14" s="63">
        <f>SUM(G10:G13)</f>
        <v>67958.880000000005</v>
      </c>
      <c r="H14" s="64">
        <f>SUM(H10:H13)</f>
        <v>2831.6199999999953</v>
      </c>
      <c r="I14" s="83" t="s">
        <v>41</v>
      </c>
      <c r="J14" s="83"/>
      <c r="K14" s="83"/>
      <c r="L14" s="83"/>
      <c r="M14" s="83"/>
      <c r="N14" s="83"/>
    </row>
    <row r="17" spans="1:9">
      <c r="H17" s="68" t="s">
        <v>45</v>
      </c>
    </row>
    <row r="23" spans="1:9" ht="16.5" thickBot="1">
      <c r="A23" s="85" t="s">
        <v>18</v>
      </c>
      <c r="B23" s="86"/>
      <c r="C23" s="86"/>
      <c r="D23" s="86"/>
      <c r="E23" s="86"/>
      <c r="F23" s="86"/>
      <c r="G23" s="86"/>
      <c r="H23" s="86"/>
      <c r="I23" s="86"/>
    </row>
    <row r="24" spans="1:9" ht="76.5" thickTop="1" thickBot="1">
      <c r="A24" s="30" t="s">
        <v>16</v>
      </c>
      <c r="B24" s="34"/>
      <c r="C24" s="30" t="s">
        <v>25</v>
      </c>
      <c r="D24" s="30" t="s">
        <v>5</v>
      </c>
      <c r="E24" s="30" t="s">
        <v>31</v>
      </c>
      <c r="F24" s="30" t="s">
        <v>30</v>
      </c>
      <c r="G24" s="34" t="s">
        <v>6</v>
      </c>
      <c r="H24" s="75" t="s">
        <v>26</v>
      </c>
      <c r="I24" s="76"/>
    </row>
    <row r="25" spans="1:9" ht="18" customHeight="1" thickTop="1" thickBot="1">
      <c r="A25" s="11" t="s">
        <v>17</v>
      </c>
      <c r="B25" s="11"/>
      <c r="C25" s="2">
        <v>20</v>
      </c>
      <c r="D25" s="3">
        <v>9</v>
      </c>
      <c r="E25" s="8">
        <f>SUM(C25*D25*234.26)</f>
        <v>42166.799999999996</v>
      </c>
      <c r="F25" s="9">
        <f>F10/2</f>
        <v>35395.25</v>
      </c>
      <c r="G25" s="31">
        <f>SUM(E25-F25)</f>
        <v>6771.5499999999956</v>
      </c>
      <c r="H25" s="69" t="s">
        <v>44</v>
      </c>
      <c r="I25" s="70"/>
    </row>
    <row r="26" spans="1:9" ht="17.25" thickTop="1" thickBot="1">
      <c r="A26" s="11" t="s">
        <v>19</v>
      </c>
      <c r="B26" s="11"/>
      <c r="C26" s="2">
        <v>25</v>
      </c>
      <c r="D26" s="3">
        <v>10</v>
      </c>
      <c r="E26" s="8">
        <f>C26*D26*234.26</f>
        <v>58565</v>
      </c>
      <c r="F26" s="9">
        <f>F25</f>
        <v>35395.25</v>
      </c>
      <c r="G26" s="33">
        <f>E26-F26</f>
        <v>23169.75</v>
      </c>
      <c r="H26" s="71"/>
      <c r="I26" s="72"/>
    </row>
    <row r="27" spans="1:9" ht="16.5" customHeight="1" thickTop="1" thickBot="1">
      <c r="A27" s="11" t="s">
        <v>32</v>
      </c>
      <c r="B27" s="11"/>
      <c r="C27" s="2">
        <v>500</v>
      </c>
      <c r="D27" s="3">
        <v>3</v>
      </c>
      <c r="E27" s="8">
        <f>C27*D27*234.26</f>
        <v>351390</v>
      </c>
      <c r="F27" s="9"/>
      <c r="G27" s="29"/>
      <c r="H27" s="71"/>
      <c r="I27" s="72"/>
    </row>
    <row r="28" spans="1:9" ht="33" thickTop="1" thickBot="1">
      <c r="A28" s="11" t="s">
        <v>8</v>
      </c>
      <c r="B28" s="11"/>
      <c r="C28" s="2"/>
      <c r="D28" s="3"/>
      <c r="E28" s="8">
        <f>SUM(E25+E26+E27)</f>
        <v>452121.8</v>
      </c>
      <c r="F28" s="9">
        <f>70790+F27</f>
        <v>70790</v>
      </c>
      <c r="G28" s="31">
        <f>SUM(E28-F28)</f>
        <v>381331.8</v>
      </c>
      <c r="H28" s="71"/>
      <c r="I28" s="72"/>
    </row>
    <row r="29" spans="1:9" ht="23.25" customHeight="1" thickTop="1" thickBot="1">
      <c r="A29" s="14"/>
      <c r="B29" s="58"/>
      <c r="C29" s="15"/>
      <c r="D29" s="16"/>
      <c r="E29" s="17"/>
      <c r="F29" s="18"/>
      <c r="G29" s="32"/>
      <c r="H29" s="71"/>
      <c r="I29" s="72"/>
    </row>
    <row r="30" spans="1:9" ht="17.25" thickTop="1" thickBot="1">
      <c r="A30" s="11" t="s">
        <v>20</v>
      </c>
      <c r="B30" s="11"/>
      <c r="C30" s="4">
        <v>45</v>
      </c>
      <c r="D30" s="5">
        <v>9</v>
      </c>
      <c r="E30" s="8">
        <f>SUM(C30*D30*234.26)</f>
        <v>94875.3</v>
      </c>
      <c r="F30" s="10">
        <f>F11/2+F26</f>
        <v>35395.25</v>
      </c>
      <c r="G30" s="31">
        <f>SUM(E30-F30)</f>
        <v>59480.05</v>
      </c>
      <c r="H30" s="71"/>
      <c r="I30" s="72"/>
    </row>
    <row r="31" spans="1:9" ht="16.5" customHeight="1" thickTop="1" thickBot="1">
      <c r="A31" s="12" t="s">
        <v>21</v>
      </c>
      <c r="B31" s="12"/>
      <c r="C31" s="4">
        <v>50</v>
      </c>
      <c r="D31" s="5">
        <v>10</v>
      </c>
      <c r="E31" s="8">
        <f>SUM(C31*D31*234.26)</f>
        <v>117130</v>
      </c>
      <c r="F31" s="10">
        <f>F30</f>
        <v>35395.25</v>
      </c>
      <c r="G31" s="31">
        <f>SUM(E31-F31)</f>
        <v>81734.75</v>
      </c>
      <c r="H31" s="71"/>
      <c r="I31" s="72"/>
    </row>
    <row r="32" spans="1:9" ht="16.5" customHeight="1" thickTop="1" thickBot="1">
      <c r="A32" s="11" t="s">
        <v>33</v>
      </c>
      <c r="B32" s="11"/>
      <c r="C32" s="2">
        <v>500</v>
      </c>
      <c r="D32" s="3">
        <v>3</v>
      </c>
      <c r="E32" s="8">
        <f>C32*D32*234.26</f>
        <v>351390</v>
      </c>
      <c r="F32" s="9">
        <f>F27</f>
        <v>0</v>
      </c>
      <c r="G32" s="33">
        <f>E32-F32</f>
        <v>351390</v>
      </c>
      <c r="H32" s="71"/>
      <c r="I32" s="72"/>
    </row>
    <row r="33" spans="1:9" ht="33" thickTop="1" thickBot="1">
      <c r="A33" s="11" t="s">
        <v>8</v>
      </c>
      <c r="B33" s="11"/>
      <c r="C33" s="4"/>
      <c r="D33" s="5"/>
      <c r="E33" s="8">
        <f>SUM(E30:E32)</f>
        <v>563395.30000000005</v>
      </c>
      <c r="F33" s="10">
        <f>SUM(F30:F31)</f>
        <v>70790.5</v>
      </c>
      <c r="G33" s="36">
        <f>SUM(G30:G32)</f>
        <v>492604.8</v>
      </c>
      <c r="H33" s="71"/>
      <c r="I33" s="72"/>
    </row>
    <row r="34" spans="1:9" ht="17.25" thickTop="1" thickBot="1">
      <c r="A34" s="14"/>
      <c r="B34" s="58"/>
      <c r="C34" s="19"/>
      <c r="D34" s="20"/>
      <c r="E34" s="21"/>
      <c r="F34" s="22"/>
      <c r="G34" s="37"/>
      <c r="H34" s="71"/>
      <c r="I34" s="72"/>
    </row>
    <row r="35" spans="1:9" ht="17.25" thickTop="1" thickBot="1">
      <c r="A35" s="11" t="s">
        <v>22</v>
      </c>
      <c r="B35" s="11"/>
      <c r="C35" s="4">
        <v>55</v>
      </c>
      <c r="D35" s="5">
        <v>9</v>
      </c>
      <c r="E35" s="8">
        <f>SUM(C35*D35*234.26)</f>
        <v>115958.7</v>
      </c>
      <c r="F35" s="10">
        <f>F31+F12/2</f>
        <v>35395.25</v>
      </c>
      <c r="G35" s="31">
        <f>SUM(E35-F35)</f>
        <v>80563.45</v>
      </c>
      <c r="H35" s="71"/>
      <c r="I35" s="72"/>
    </row>
    <row r="36" spans="1:9" ht="17.25" thickTop="1" thickBot="1">
      <c r="A36" s="12" t="s">
        <v>23</v>
      </c>
      <c r="B36" s="12"/>
      <c r="C36" s="4">
        <v>55</v>
      </c>
      <c r="D36" s="5">
        <v>10</v>
      </c>
      <c r="E36" s="8">
        <f>SUM(C36*D36*234.26)</f>
        <v>128843</v>
      </c>
      <c r="F36" s="10">
        <f>F35</f>
        <v>35395.25</v>
      </c>
      <c r="G36" s="31">
        <f>E36-F36</f>
        <v>93447.75</v>
      </c>
      <c r="H36" s="71"/>
      <c r="I36" s="72"/>
    </row>
    <row r="37" spans="1:9" ht="17.25" thickTop="1" thickBot="1">
      <c r="A37" s="12" t="s">
        <v>24</v>
      </c>
      <c r="B37" s="12"/>
      <c r="C37" s="4">
        <v>500</v>
      </c>
      <c r="D37" s="5">
        <v>3</v>
      </c>
      <c r="E37" s="8">
        <f>SUM(C37*D37*234.26)</f>
        <v>351390</v>
      </c>
      <c r="F37" s="10">
        <f>F32</f>
        <v>0</v>
      </c>
      <c r="G37" s="33">
        <f>SUM(E37-F37)</f>
        <v>351390</v>
      </c>
      <c r="H37" s="71"/>
      <c r="I37" s="72"/>
    </row>
    <row r="38" spans="1:9" ht="33" thickTop="1" thickBot="1">
      <c r="A38" s="11" t="s">
        <v>8</v>
      </c>
      <c r="B38" s="11"/>
      <c r="C38" s="4"/>
      <c r="D38" s="5"/>
      <c r="E38" s="8">
        <f>SUM(E35:E37)</f>
        <v>596191.69999999995</v>
      </c>
      <c r="F38" s="10">
        <f>SUM(F35:F37)</f>
        <v>70790.5</v>
      </c>
      <c r="G38" s="31">
        <f>SUM(G35:G37)</f>
        <v>525401.19999999995</v>
      </c>
      <c r="H38" s="71"/>
      <c r="I38" s="72"/>
    </row>
    <row r="39" spans="1:9" ht="17.25" thickTop="1" thickBot="1">
      <c r="A39" s="11"/>
      <c r="B39" s="11"/>
      <c r="C39" s="4"/>
      <c r="D39" s="5"/>
      <c r="E39" s="8"/>
      <c r="F39" s="10"/>
      <c r="G39" s="33"/>
      <c r="H39" s="71"/>
      <c r="I39" s="72"/>
    </row>
    <row r="40" spans="1:9" ht="17.25" thickTop="1" thickBot="1">
      <c r="A40" s="23" t="s">
        <v>9</v>
      </c>
      <c r="B40" s="23"/>
      <c r="C40" s="6"/>
      <c r="D40" s="7"/>
      <c r="E40" s="13">
        <f>SUM(E28+E33+E38+E39)</f>
        <v>1611708.8</v>
      </c>
      <c r="F40" s="13">
        <f>SUM(F28+F33+F38+F39)</f>
        <v>212371</v>
      </c>
      <c r="G40" s="35">
        <f>E40-F40</f>
        <v>1399337.8</v>
      </c>
      <c r="H40" s="71"/>
      <c r="I40" s="72"/>
    </row>
    <row r="41" spans="1:9" ht="15.95" hidden="1" customHeight="1" thickTop="1">
      <c r="D41"/>
      <c r="H41" s="71"/>
      <c r="I41" s="72"/>
    </row>
    <row r="42" spans="1:9" ht="15.95" hidden="1" customHeight="1" thickTop="1">
      <c r="D42"/>
      <c r="H42" s="71"/>
      <c r="I42" s="72"/>
    </row>
    <row r="43" spans="1:9" ht="53.1" hidden="1" customHeight="1" thickBot="1">
      <c r="D43"/>
      <c r="H43" s="73"/>
      <c r="I43" s="74"/>
    </row>
    <row r="44" spans="1:9" ht="15.75" thickTop="1">
      <c r="D44"/>
    </row>
    <row r="45" spans="1:9" ht="18" customHeight="1">
      <c r="D45"/>
    </row>
    <row r="46" spans="1:9">
      <c r="D46"/>
    </row>
    <row r="47" spans="1:9">
      <c r="D47"/>
    </row>
    <row r="48" spans="1:9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5" spans="4:4">
      <c r="D55"/>
    </row>
  </sheetData>
  <mergeCells count="11">
    <mergeCell ref="H25:I43"/>
    <mergeCell ref="H24:I24"/>
    <mergeCell ref="I8:N8"/>
    <mergeCell ref="I9:N9"/>
    <mergeCell ref="I10:N10"/>
    <mergeCell ref="I11:N11"/>
    <mergeCell ref="A8:H8"/>
    <mergeCell ref="I14:N14"/>
    <mergeCell ref="I12:N12"/>
    <mergeCell ref="I13:N13"/>
    <mergeCell ref="A23:I23"/>
  </mergeCells>
  <phoneticPr fontId="9" type="noConversion"/>
  <pageMargins left="0.7" right="0.7" top="0.75" bottom="0.75" header="0.3" footer="0.3"/>
  <pageSetup scale="95" orientation="landscape" horizontalDpi="4294967295" verticalDpi="4294967295" r:id="rId1"/>
  <headerFooter>
    <oddHeader>&amp;C&amp;"-,Bold"&amp;14Department of Communication
COMMBA Online Proposal
October 28,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Brady</dc:creator>
  <cp:lastModifiedBy>Alice S. Griffin</cp:lastModifiedBy>
  <cp:lastPrinted>2015-10-29T18:28:34Z</cp:lastPrinted>
  <dcterms:created xsi:type="dcterms:W3CDTF">2015-10-27T16:21:17Z</dcterms:created>
  <dcterms:modified xsi:type="dcterms:W3CDTF">2016-11-10T14:33:32Z</dcterms:modified>
</cp:coreProperties>
</file>